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7305" activeTab="0"/>
  </bookViews>
  <sheets>
    <sheet name="Time Series" sheetId="1" r:id="rId1"/>
    <sheet name="Growth" sheetId="2" r:id="rId2"/>
    <sheet name="Sheet3" sheetId="3" r:id="rId3"/>
  </sheets>
  <definedNames>
    <definedName name="a">'Time Series'!$N$11</definedName>
    <definedName name="b">'Time Series'!$N$12</definedName>
    <definedName name="ml">'Time Series'!$N$8</definedName>
    <definedName name="p0b">'Time Series'!$N$10</definedName>
    <definedName name="p0l">'Time Series'!$N$6</definedName>
    <definedName name="p0m">'Time Series'!$N$1</definedName>
    <definedName name="p0n">'Time Series'!$N$4</definedName>
    <definedName name="rl">'Time Series'!$N$7</definedName>
    <definedName name="rm">'Time Series'!$N$2</definedName>
    <definedName name="solver_adj" localSheetId="0" hidden="1">'Time Series'!$N$10:$N$12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'Time Series'!$K$24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<sst xmlns="http://schemas.openxmlformats.org/spreadsheetml/2006/main" count="24" uniqueCount="18">
  <si>
    <t>Year</t>
  </si>
  <si>
    <t>t</t>
  </si>
  <si>
    <t>Census</t>
  </si>
  <si>
    <t>Mal</t>
  </si>
  <si>
    <t>err</t>
  </si>
  <si>
    <t>Non-Aut</t>
  </si>
  <si>
    <t>Log</t>
  </si>
  <si>
    <t>BH</t>
  </si>
  <si>
    <t>p0m</t>
  </si>
  <si>
    <t>rm</t>
  </si>
  <si>
    <t>p0n</t>
  </si>
  <si>
    <t>p0l</t>
  </si>
  <si>
    <t>rl</t>
  </si>
  <si>
    <t>a</t>
  </si>
  <si>
    <t>ml</t>
  </si>
  <si>
    <t>p0b</t>
  </si>
  <si>
    <t>b</t>
  </si>
  <si>
    <t>Growth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</si>
</sst>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8">
    <font>
      <sz val="10"/>
      <name val="Arial"/>
      <family val="0"/>
    </font>
    <font>
      <sz val="12"/>
      <name val="Arial"/>
      <family val="0"/>
    </font>
    <font>
      <sz val="15"/>
      <name val="Arial"/>
      <family val="0"/>
    </font>
    <font>
      <b/>
      <sz val="14.75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U. S.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6"/>
          <c:w val="0.92625"/>
          <c:h val="0.83475"/>
        </c:manualLayout>
      </c:layout>
      <c:scatterChart>
        <c:scatterStyle val="lineMarker"/>
        <c:varyColors val="0"/>
        <c:ser>
          <c:idx val="0"/>
          <c:order val="0"/>
          <c:tx>
            <c:v>Census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'Time Series'!$A$2:$A$23</c:f>
              <c:numCache/>
            </c:numRef>
          </c:xVal>
          <c:yVal>
            <c:numRef>
              <c:f>'Time Series'!$C$2:$C$23</c:f>
              <c:numCache/>
            </c:numRef>
          </c:yVal>
          <c:smooth val="0"/>
        </c:ser>
        <c:ser>
          <c:idx val="1"/>
          <c:order val="1"/>
          <c:tx>
            <c:v>Malthusian Model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Series'!$A$2:$A$28</c:f>
              <c:numCache/>
            </c:numRef>
          </c:xVal>
          <c:yVal>
            <c:numRef>
              <c:f>'Time Series'!$D$2:$D$28</c:f>
              <c:numCache/>
            </c:numRef>
          </c:yVal>
          <c:smooth val="0"/>
        </c:ser>
        <c:ser>
          <c:idx val="2"/>
          <c:order val="2"/>
          <c:tx>
            <c:v>Nonautonomous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Series'!$A$2:$A$28</c:f>
              <c:numCache/>
            </c:numRef>
          </c:xVal>
          <c:yVal>
            <c:numRef>
              <c:f>'Time Series'!$F$2:$F$28</c:f>
              <c:numCache/>
            </c:numRef>
          </c:yVal>
          <c:smooth val="0"/>
        </c:ser>
        <c:ser>
          <c:idx val="3"/>
          <c:order val="3"/>
          <c:tx>
            <c:v>Logistic Model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Series'!$A$2:$A$28</c:f>
              <c:numCache/>
            </c:numRef>
          </c:xVal>
          <c:yVal>
            <c:numRef>
              <c:f>'Time Series'!$H$2:$H$28</c:f>
              <c:numCache/>
            </c:numRef>
          </c:yVal>
          <c:smooth val="0"/>
        </c:ser>
        <c:ser>
          <c:idx val="4"/>
          <c:order val="4"/>
          <c:tx>
            <c:v>Beverton-Holt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Series'!$A$2:$A$28</c:f>
              <c:numCache/>
            </c:numRef>
          </c:xVal>
          <c:yVal>
            <c:numRef>
              <c:f>'Time Series'!$J$2:$J$28</c:f>
              <c:numCache/>
            </c:numRef>
          </c:yVal>
          <c:smooth val="0"/>
        </c:ser>
        <c:axId val="57332646"/>
        <c:axId val="46231767"/>
      </c:scatterChart>
      <c:valAx>
        <c:axId val="57332646"/>
        <c:scaling>
          <c:orientation val="minMax"/>
          <c:max val="2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31767"/>
        <c:crosses val="autoZero"/>
        <c:crossBetween val="midCat"/>
        <c:dispUnits/>
      </c:valAx>
      <c:valAx>
        <c:axId val="4623176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3264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189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U. 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k(t) = -0.0014707t + 3.0091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Growth!$A$2:$A$22</c:f>
              <c:numCache/>
            </c:numRef>
          </c:xVal>
          <c:yVal>
            <c:numRef>
              <c:f>Growth!$D$2:$D$22</c:f>
              <c:numCache/>
            </c:numRef>
          </c:yVal>
          <c:smooth val="0"/>
        </c:ser>
        <c:axId val="13432720"/>
        <c:axId val="53785617"/>
      </c:scatterChart>
      <c:valAx>
        <c:axId val="13432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85617"/>
        <c:crosses val="autoZero"/>
        <c:crossBetween val="midCat"/>
        <c:dispUnits/>
      </c:valAx>
      <c:valAx>
        <c:axId val="5378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growth (M/yr)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3272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9525</xdr:rowOff>
    </xdr:from>
    <xdr:to>
      <xdr:col>13</xdr:col>
      <xdr:colOff>438150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847975" y="657225"/>
        <a:ext cx="55149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</xdr:row>
      <xdr:rowOff>95250</xdr:rowOff>
    </xdr:from>
    <xdr:to>
      <xdr:col>11</xdr:col>
      <xdr:colOff>514350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2266950" y="581025"/>
        <a:ext cx="4953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K24" sqref="K24"/>
    </sheetView>
  </sheetViews>
  <sheetFormatPr defaultColWidth="9.140625" defaultRowHeight="12.75"/>
  <cols>
    <col min="1" max="15" width="9.140625" style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4</v>
      </c>
      <c r="M1" s="1" t="s">
        <v>8</v>
      </c>
      <c r="N1" s="1">
        <v>15.070282973495503</v>
      </c>
    </row>
    <row r="2" spans="1:14" ht="12.75">
      <c r="A2" s="1">
        <v>1790</v>
      </c>
      <c r="B2" s="1">
        <v>0</v>
      </c>
      <c r="C2" s="1">
        <v>3.929</v>
      </c>
      <c r="D2" s="1">
        <f>p0m</f>
        <v>15.070282973495503</v>
      </c>
      <c r="E2" s="1">
        <f>(C2-D2)^2</f>
        <v>124.1281862955008</v>
      </c>
      <c r="F2" s="1">
        <f>p0n</f>
        <v>3.766137133201722</v>
      </c>
      <c r="G2" s="1">
        <f>(C2-F2)^2</f>
        <v>0.026524313381753532</v>
      </c>
      <c r="H2" s="1">
        <f>p0l</f>
        <v>7.991719711180984</v>
      </c>
      <c r="I2" s="1">
        <f>(C2-H2)^2</f>
        <v>16.505691451618496</v>
      </c>
      <c r="J2" s="1">
        <f>p0b</f>
        <v>7.685056984182105</v>
      </c>
      <c r="K2" s="1">
        <f>(C2-J2)^2</f>
        <v>14.107964068423172</v>
      </c>
      <c r="M2" s="1" t="s">
        <v>9</v>
      </c>
      <c r="N2" s="1">
        <v>0.15239777369378846</v>
      </c>
    </row>
    <row r="3" spans="1:11" ht="12.75">
      <c r="A3" s="1">
        <f>A2+10</f>
        <v>1800</v>
      </c>
      <c r="B3" s="1">
        <v>10</v>
      </c>
      <c r="C3" s="1">
        <v>5.308</v>
      </c>
      <c r="D3" s="1">
        <f>(1+rm)*D2</f>
        <v>17.366960547591624</v>
      </c>
      <c r="E3" s="1">
        <f aca="true" t="shared" si="0" ref="E3:E23">(C3-D3)^2</f>
        <v>145.4185294883713</v>
      </c>
      <c r="F3" s="1">
        <f>(1+3.0091-0.0014707*'Time Series'!A2)*'Time Series'!F2</f>
        <v>5.184264772297433</v>
      </c>
      <c r="G3" s="1">
        <f aca="true" t="shared" si="1" ref="G3:G23">(C3-F3)^2</f>
        <v>0.015310406574606092</v>
      </c>
      <c r="H3" s="1">
        <f>H2+rl*H2*(1-H2/ml)</f>
        <v>9.8270195324057</v>
      </c>
      <c r="I3" s="1">
        <f aca="true" t="shared" si="2" ref="I3:I23">(C3-H3)^2</f>
        <v>20.421537534264232</v>
      </c>
      <c r="J3" s="1">
        <f>a*J2/(1+J2/b)</f>
        <v>9.49799944113793</v>
      </c>
      <c r="K3" s="1">
        <f aca="true" t="shared" si="3" ref="K3:K23">(C3-J3)^2</f>
        <v>17.556095316736165</v>
      </c>
    </row>
    <row r="4" spans="1:14" ht="12.75">
      <c r="A4" s="1">
        <f aca="true" t="shared" si="4" ref="A4:A32">A3+10</f>
        <v>1810</v>
      </c>
      <c r="B4" s="1">
        <v>20</v>
      </c>
      <c r="C4" s="1">
        <v>7.24</v>
      </c>
      <c r="D4" s="1">
        <f>(1+rm)*D3</f>
        <v>20.013646670872447</v>
      </c>
      <c r="E4" s="1">
        <f t="shared" si="0"/>
        <v>163.16604927229073</v>
      </c>
      <c r="F4" s="1">
        <f>(1+3.0091-0.0014707*'Time Series'!A3)*'Time Series'!F3</f>
        <v>7.060139137505538</v>
      </c>
      <c r="G4" s="1">
        <f t="shared" si="1"/>
        <v>0.03234992985725184</v>
      </c>
      <c r="H4" s="1">
        <f>H3+rl*H3*(1-H3/ml)</f>
        <v>12.073450870293765</v>
      </c>
      <c r="I4" s="1">
        <f t="shared" si="2"/>
        <v>23.362247315543556</v>
      </c>
      <c r="J4" s="1">
        <f>a*J3/(1+J3/b)</f>
        <v>11.727051999822915</v>
      </c>
      <c r="K4" s="1">
        <f t="shared" si="3"/>
        <v>20.133635649114822</v>
      </c>
      <c r="M4" s="1" t="s">
        <v>10</v>
      </c>
      <c r="N4" s="1">
        <v>3.766137133201722</v>
      </c>
    </row>
    <row r="5" spans="1:11" ht="12.75">
      <c r="A5" s="1">
        <f t="shared" si="4"/>
        <v>1820</v>
      </c>
      <c r="B5" s="1">
        <v>30</v>
      </c>
      <c r="C5" s="1">
        <v>9.638</v>
      </c>
      <c r="D5" s="1">
        <f>(1+rm)*D4</f>
        <v>23.06368186700751</v>
      </c>
      <c r="E5" s="1">
        <f t="shared" si="0"/>
        <v>180.24893359409427</v>
      </c>
      <c r="F5" s="1">
        <f>(1+3.0091-0.0014707*'Time Series'!A4)*'Time Series'!F4</f>
        <v>9.51094641672525</v>
      </c>
      <c r="G5" s="1">
        <f t="shared" si="1"/>
        <v>0.016142613022953698</v>
      </c>
      <c r="H5" s="1">
        <f>H4+rl*H4*(1-H4/ml)</f>
        <v>14.817852997897148</v>
      </c>
      <c r="I5" s="1">
        <f t="shared" si="2"/>
        <v>26.830877079824074</v>
      </c>
      <c r="J5" s="1">
        <f>a*J4/(1+J4/b)</f>
        <v>14.461704775133889</v>
      </c>
      <c r="K5" s="1">
        <f t="shared" si="3"/>
        <v>23.26812775764948</v>
      </c>
    </row>
    <row r="6" spans="1:14" ht="12.75">
      <c r="A6" s="1">
        <f t="shared" si="4"/>
        <v>1830</v>
      </c>
      <c r="B6" s="1">
        <v>40</v>
      </c>
      <c r="C6" s="1">
        <v>12.861</v>
      </c>
      <c r="D6" s="1">
        <f>(1+rm)*D5</f>
        <v>26.578535636721252</v>
      </c>
      <c r="E6" s="1">
        <f t="shared" si="0"/>
        <v>188.1707839447175</v>
      </c>
      <c r="F6" s="1">
        <f>(1+3.0091-0.0014707*'Time Series'!A5)*'Time Series'!F5</f>
        <v>12.672632290251562</v>
      </c>
      <c r="G6" s="1">
        <f t="shared" si="1"/>
        <v>0.03548239407587219</v>
      </c>
      <c r="H6" s="1">
        <f>H5+rl*H5*(1-H5/ml)</f>
        <v>18.1627553769719</v>
      </c>
      <c r="I6" s="1">
        <f t="shared" si="2"/>
        <v>28.10861007725046</v>
      </c>
      <c r="J6" s="1">
        <f>a*J5/(1+J5/b)</f>
        <v>17.807608774983752</v>
      </c>
      <c r="K6" s="1">
        <f t="shared" si="3"/>
        <v>24.468938372746248</v>
      </c>
      <c r="M6" s="1" t="s">
        <v>11</v>
      </c>
      <c r="N6" s="1">
        <v>7.991719711180984</v>
      </c>
    </row>
    <row r="7" spans="1:14" ht="12.75">
      <c r="A7" s="1">
        <f t="shared" si="4"/>
        <v>1840</v>
      </c>
      <c r="B7" s="1">
        <v>50</v>
      </c>
      <c r="C7" s="1">
        <v>17.063</v>
      </c>
      <c r="D7" s="1">
        <f>(1+rm)*D6</f>
        <v>30.62904529579859</v>
      </c>
      <c r="E7" s="1">
        <f t="shared" si="0"/>
        <v>184.03758496765911</v>
      </c>
      <c r="F7" s="1">
        <f>(1+3.0091-0.0014707*'Time Series'!A6)*'Time Series'!F6</f>
        <v>16.698968348878</v>
      </c>
      <c r="G7" s="1">
        <f t="shared" si="1"/>
        <v>0.13251904301860798</v>
      </c>
      <c r="H7" s="1">
        <f>H6+rl*H6*(1-H6/ml)</f>
        <v>22.227869530846974</v>
      </c>
      <c r="I7" s="1">
        <f t="shared" si="2"/>
        <v>26.67587727067145</v>
      </c>
      <c r="J7" s="1">
        <f>a*J6/(1+J6/b)</f>
        <v>21.887916737592924</v>
      </c>
      <c r="K7" s="1">
        <f t="shared" si="3"/>
        <v>23.27982152470436</v>
      </c>
      <c r="M7" s="1" t="s">
        <v>12</v>
      </c>
      <c r="N7" s="1">
        <v>0.2342343253271337</v>
      </c>
    </row>
    <row r="8" spans="1:14" ht="12.75">
      <c r="A8" s="1">
        <f t="shared" si="4"/>
        <v>1850</v>
      </c>
      <c r="B8" s="1">
        <v>60</v>
      </c>
      <c r="C8" s="1">
        <v>23.192</v>
      </c>
      <c r="D8" s="1">
        <f>(1+rm)*D7</f>
        <v>35.2968436092445</v>
      </c>
      <c r="E8" s="1">
        <f t="shared" si="0"/>
        <v>146.52723880426734</v>
      </c>
      <c r="F8" s="1">
        <f>(1+3.0091-0.0014707*'Time Series'!A7)*'Time Series'!F7</f>
        <v>21.758956146208227</v>
      </c>
      <c r="G8" s="1">
        <f t="shared" si="1"/>
        <v>2.053614686890376</v>
      </c>
      <c r="H8" s="1">
        <f>H7+rl*H7*(1-H7/ml)</f>
        <v>27.15099006173166</v>
      </c>
      <c r="I8" s="1">
        <f t="shared" si="2"/>
        <v>15.673602308890066</v>
      </c>
      <c r="J8" s="1">
        <f>a*J7/(1+J7/b)</f>
        <v>26.843867091047635</v>
      </c>
      <c r="K8" s="1">
        <f t="shared" si="3"/>
        <v>13.336133250676712</v>
      </c>
      <c r="M8" s="1" t="s">
        <v>14</v>
      </c>
      <c r="N8" s="1">
        <v>408.3493082364367</v>
      </c>
    </row>
    <row r="9" spans="1:11" ht="12.75">
      <c r="A9" s="1">
        <f t="shared" si="4"/>
        <v>1860</v>
      </c>
      <c r="B9" s="1">
        <v>70</v>
      </c>
      <c r="C9" s="1">
        <v>31.443</v>
      </c>
      <c r="D9" s="1">
        <f>(1+rm)*D8</f>
        <v>40.676003993711184</v>
      </c>
      <c r="E9" s="1">
        <f t="shared" si="0"/>
        <v>85.24836274788665</v>
      </c>
      <c r="F9" s="1">
        <f>(1+3.0091-0.0014707*'Time Series'!A8)*'Time Series'!F8</f>
        <v>28.032171997940797</v>
      </c>
      <c r="G9" s="1">
        <f t="shared" si="1"/>
        <v>11.633747659631187</v>
      </c>
      <c r="H9" s="1">
        <f>H8+rl*H8*(1-H8/ml)</f>
        <v>33.087830278336455</v>
      </c>
      <c r="I9" s="1">
        <f t="shared" si="2"/>
        <v>2.705466644532374</v>
      </c>
      <c r="J9" s="1">
        <f>a*J8/(1+J8/b)</f>
        <v>32.834073972962535</v>
      </c>
      <c r="K9" s="1">
        <f t="shared" si="3"/>
        <v>1.935086798253769</v>
      </c>
    </row>
    <row r="10" spans="1:14" ht="12.75">
      <c r="A10" s="1">
        <f t="shared" si="4"/>
        <v>1870</v>
      </c>
      <c r="B10" s="1">
        <v>80</v>
      </c>
      <c r="C10" s="1">
        <v>38.558</v>
      </c>
      <c r="D10" s="1">
        <f>(1+rm)*D9</f>
        <v>46.87493644511242</v>
      </c>
      <c r="E10" s="1">
        <f t="shared" si="0"/>
        <v>69.17143183203919</v>
      </c>
      <c r="F10" s="1">
        <f>(1+3.0091-0.0014707*'Time Series'!A9)*'Time Series'!F9</f>
        <v>35.70171819223341</v>
      </c>
      <c r="G10" s="1">
        <f t="shared" si="1"/>
        <v>8.158345765378392</v>
      </c>
      <c r="H10" s="1">
        <f>H9+rl*H9*(1-H9/ml)</f>
        <v>40.2101421718312</v>
      </c>
      <c r="I10" s="1">
        <f t="shared" si="2"/>
        <v>2.7295737559431186</v>
      </c>
      <c r="J10" s="1">
        <f>a*J9/(1+J9/b)</f>
        <v>40.03182179649359</v>
      </c>
      <c r="K10" s="1">
        <f t="shared" si="3"/>
        <v>2.1721506878195886</v>
      </c>
      <c r="M10" s="1" t="s">
        <v>15</v>
      </c>
      <c r="N10" s="1">
        <v>7.685056984182105</v>
      </c>
    </row>
    <row r="11" spans="1:14" ht="12.75">
      <c r="A11" s="1">
        <f t="shared" si="4"/>
        <v>1880</v>
      </c>
      <c r="B11" s="1">
        <v>90</v>
      </c>
      <c r="C11" s="1">
        <v>50.189</v>
      </c>
      <c r="D11" s="1">
        <f>(1+rm)*D10</f>
        <v>54.01857240138538</v>
      </c>
      <c r="E11" s="1">
        <f t="shared" si="0"/>
        <v>14.665624777452564</v>
      </c>
      <c r="F11" s="1">
        <f>(1+3.0091-0.0014707*'Time Series'!A10)*'Time Series'!F10</f>
        <v>44.94457171673891</v>
      </c>
      <c r="G11" s="1">
        <f t="shared" si="1"/>
        <v>27.50402801826883</v>
      </c>
      <c r="H11" s="1">
        <f>H10+rl*H10*(1-H10/ml)</f>
        <v>48.70128892137475</v>
      </c>
      <c r="I11" s="1">
        <f t="shared" si="2"/>
        <v>2.213284253464314</v>
      </c>
      <c r="J11" s="1">
        <f>a*J10/(1+J10/b)</f>
        <v>48.61952667900652</v>
      </c>
      <c r="K11" s="1">
        <f t="shared" si="3"/>
        <v>2.4632465053103063</v>
      </c>
      <c r="M11" s="1" t="s">
        <v>13</v>
      </c>
      <c r="N11" s="1">
        <v>1.2410962681209052</v>
      </c>
    </row>
    <row r="12" spans="1:14" ht="12.75">
      <c r="A12" s="1">
        <f t="shared" si="4"/>
        <v>1890</v>
      </c>
      <c r="B12" s="1">
        <v>100</v>
      </c>
      <c r="C12" s="1">
        <v>62.98</v>
      </c>
      <c r="D12" s="1">
        <f>(1+rm)*D11</f>
        <v>62.250882573473234</v>
      </c>
      <c r="E12" s="1">
        <f t="shared" si="0"/>
        <v>0.5316122216650093</v>
      </c>
      <c r="F12" s="1">
        <f>(1+3.0091-0.0014707*'Time Series'!A11)*'Time Series'!F11</f>
        <v>55.91931701681909</v>
      </c>
      <c r="G12" s="1">
        <f t="shared" si="1"/>
        <v>49.85324418898038</v>
      </c>
      <c r="H12" s="1">
        <f>H11+rl*H11*(1-H11/ml)</f>
        <v>58.74829909603697</v>
      </c>
      <c r="I12" s="1">
        <f t="shared" si="2"/>
        <v>17.90729254060147</v>
      </c>
      <c r="J12" s="1">
        <f>a*J11/(1+J11/b)</f>
        <v>58.77948888263609</v>
      </c>
      <c r="K12" s="1">
        <f t="shared" si="3"/>
        <v>17.644293647097797</v>
      </c>
      <c r="M12" s="1" t="s">
        <v>16</v>
      </c>
      <c r="N12" s="1">
        <v>1829.568876819106</v>
      </c>
    </row>
    <row r="13" spans="1:11" ht="12.75">
      <c r="A13" s="1">
        <f t="shared" si="4"/>
        <v>1900</v>
      </c>
      <c r="B13" s="1">
        <v>110</v>
      </c>
      <c r="C13" s="1">
        <v>76.212</v>
      </c>
      <c r="D13" s="1">
        <f>(1+rm)*D12</f>
        <v>71.73777848814402</v>
      </c>
      <c r="E13" s="1">
        <f t="shared" si="0"/>
        <v>20.018658137154873</v>
      </c>
      <c r="F13" s="1">
        <f>(1+3.0091-0.0014707*'Time Series'!A12)*'Time Series'!F12</f>
        <v>68.7515141278877</v>
      </c>
      <c r="G13" s="1">
        <f t="shared" si="1"/>
        <v>55.65884944798724</v>
      </c>
      <c r="H13" s="1">
        <f>H12+rl*H12*(1-H12/ml)</f>
        <v>70.52942205459065</v>
      </c>
      <c r="I13" s="1">
        <f t="shared" si="2"/>
        <v>32.29169210565274</v>
      </c>
      <c r="J13" s="1">
        <f>a*J12/(1+J12/b)</f>
        <v>70.68022480054294</v>
      </c>
      <c r="K13" s="1">
        <f t="shared" si="3"/>
        <v>30.60053685732818</v>
      </c>
    </row>
    <row r="14" spans="1:11" ht="12.75">
      <c r="A14" s="1">
        <f t="shared" si="4"/>
        <v>1910</v>
      </c>
      <c r="B14" s="1">
        <v>120</v>
      </c>
      <c r="C14" s="1">
        <v>92.228</v>
      </c>
      <c r="D14" s="1">
        <f>(1+rm)*D13</f>
        <v>82.67045621947531</v>
      </c>
      <c r="E14" s="1">
        <f t="shared" si="0"/>
        <v>91.34664311664604</v>
      </c>
      <c r="F14" s="1">
        <f>(1+3.0091-0.0014707*'Time Series'!A13)*'Time Series'!F13</f>
        <v>83.51727681713415</v>
      </c>
      <c r="G14" s="1">
        <f t="shared" si="1"/>
        <v>75.87669836851654</v>
      </c>
      <c r="H14" s="1">
        <f>H13+rl*H13*(1-H13/ml)</f>
        <v>84.19645527999262</v>
      </c>
      <c r="I14" s="1">
        <f t="shared" si="2"/>
        <v>64.50571058947834</v>
      </c>
      <c r="J14" s="1">
        <f>a*J13/(1+J13/b)</f>
        <v>84.4581607923017</v>
      </c>
      <c r="K14" s="1">
        <f t="shared" si="3"/>
        <v>60.3704013134857</v>
      </c>
    </row>
    <row r="15" spans="1:11" ht="12.75">
      <c r="A15" s="1">
        <f t="shared" si="4"/>
        <v>1920</v>
      </c>
      <c r="B15" s="1">
        <v>130</v>
      </c>
      <c r="C15" s="1">
        <v>106.022</v>
      </c>
      <c r="D15" s="1">
        <f>(1+rm)*D14</f>
        <v>95.26924969757316</v>
      </c>
      <c r="E15" s="1">
        <f t="shared" si="0"/>
        <v>115.62163906634065</v>
      </c>
      <c r="F15" s="1">
        <f>(1+3.0091-0.0014707*'Time Series'!A14)*'Time Series'!F14</f>
        <v>100.22599376900047</v>
      </c>
      <c r="G15" s="1">
        <f t="shared" si="1"/>
        <v>33.59368822978547</v>
      </c>
      <c r="H15" s="1">
        <f>H14+rl*H14*(1-H14/ml)</f>
        <v>99.85179045006274</v>
      </c>
      <c r="I15" s="1">
        <f t="shared" si="2"/>
        <v>38.071485890137076</v>
      </c>
      <c r="J15" s="1">
        <f>a*J14/(1+J14/b)</f>
        <v>100.19540035148701</v>
      </c>
      <c r="K15" s="1">
        <f t="shared" si="3"/>
        <v>33.94926346405177</v>
      </c>
    </row>
    <row r="16" spans="1:11" ht="12.75">
      <c r="A16" s="1">
        <f t="shared" si="4"/>
        <v>1930</v>
      </c>
      <c r="B16" s="1">
        <v>140</v>
      </c>
      <c r="C16" s="1">
        <v>123.203</v>
      </c>
      <c r="D16" s="1">
        <f>(1+rm)*D15</f>
        <v>109.78807125296095</v>
      </c>
      <c r="E16" s="1">
        <f t="shared" si="0"/>
        <v>179.96031328813487</v>
      </c>
      <c r="F16" s="1">
        <f>(1+3.0091-0.0014707*'Time Series'!A15)*'Time Series'!F15</f>
        <v>118.80348307004732</v>
      </c>
      <c r="G16" s="1">
        <f t="shared" si="1"/>
        <v>19.355749216940275</v>
      </c>
      <c r="H16" s="1">
        <f>H15+rl*H15*(1-H15/ml)</f>
        <v>117.52137117872272</v>
      </c>
      <c r="I16" s="1">
        <f t="shared" si="2"/>
        <v>32.28090606276872</v>
      </c>
      <c r="J16" s="1">
        <f>a*J15/(1+J15/b)</f>
        <v>117.8956430858461</v>
      </c>
      <c r="K16" s="1">
        <f t="shared" si="3"/>
        <v>28.168037414217203</v>
      </c>
    </row>
    <row r="17" spans="1:11" ht="12.75">
      <c r="A17" s="1">
        <f t="shared" si="4"/>
        <v>1940</v>
      </c>
      <c r="B17" s="1">
        <v>150</v>
      </c>
      <c r="C17" s="1">
        <v>132.165</v>
      </c>
      <c r="D17" s="1">
        <f>(1+rm)*D16</f>
        <v>126.51952889004721</v>
      </c>
      <c r="E17" s="1">
        <f t="shared" si="0"/>
        <v>31.87134405331147</v>
      </c>
      <c r="F17" s="1">
        <f>(1+3.0091-0.0014707*'Time Series'!A16)*'Time Series'!F16</f>
        <v>139.07717865246784</v>
      </c>
      <c r="G17" s="1">
        <f t="shared" si="1"/>
        <v>47.778213723632184</v>
      </c>
      <c r="H17" s="1">
        <f>H16+rl*H16*(1-H16/ml)</f>
        <v>137.12658966254878</v>
      </c>
      <c r="I17" s="1">
        <f t="shared" si="2"/>
        <v>24.61737197951101</v>
      </c>
      <c r="J17" s="1">
        <f>a*J16/(1+J16/b)</f>
        <v>137.46192932322077</v>
      </c>
      <c r="K17" s="1">
        <f t="shared" si="3"/>
        <v>28.057460255196155</v>
      </c>
    </row>
    <row r="18" spans="1:11" ht="12.75">
      <c r="A18" s="1">
        <f t="shared" si="4"/>
        <v>1950</v>
      </c>
      <c r="B18" s="1">
        <v>160</v>
      </c>
      <c r="C18" s="1">
        <v>151.326</v>
      </c>
      <c r="D18" s="1">
        <f>(1+rm)*D17</f>
        <v>145.80082342167736</v>
      </c>
      <c r="E18" s="1">
        <f t="shared" si="0"/>
        <v>30.527576221644953</v>
      </c>
      <c r="F18" s="1">
        <f>(1+3.0091-0.0014707*'Time Series'!A17)*'Time Series'!F17</f>
        <v>160.76515204589103</v>
      </c>
      <c r="G18" s="1">
        <f t="shared" si="1"/>
        <v>89.0975913454489</v>
      </c>
      <c r="H18" s="1">
        <f>H17+rl*H17*(1-H17/ml)</f>
        <v>158.46030293728006</v>
      </c>
      <c r="I18" s="1">
        <f t="shared" si="2"/>
        <v>50.898278400883015</v>
      </c>
      <c r="J18" s="1">
        <f>a*J17/(1+J17/b)</f>
        <v>158.68121130438303</v>
      </c>
      <c r="K18" s="1">
        <f t="shared" si="3"/>
        <v>54.09913333212396</v>
      </c>
    </row>
    <row r="19" spans="1:11" ht="12.75">
      <c r="A19" s="1">
        <f t="shared" si="4"/>
        <v>1960</v>
      </c>
      <c r="B19" s="1">
        <v>170</v>
      </c>
      <c r="C19" s="1">
        <v>179.323</v>
      </c>
      <c r="D19" s="1">
        <f>(1+rm)*D18</f>
        <v>168.02054431386216</v>
      </c>
      <c r="E19" s="1">
        <f t="shared" si="0"/>
        <v>127.74550453710975</v>
      </c>
      <c r="F19" s="1">
        <f>(1+3.0091-0.0014707*'Time Series'!A18)*'Time Series'!F18</f>
        <v>183.47081829509253</v>
      </c>
      <c r="G19" s="1">
        <f t="shared" si="1"/>
        <v>17.204396609104222</v>
      </c>
      <c r="H19" s="1">
        <f>H18+rl*H18*(1-H18/ml)</f>
        <v>181.17392232524477</v>
      </c>
      <c r="I19" s="1">
        <f t="shared" si="2"/>
        <v>3.4259134540894944</v>
      </c>
      <c r="J19" s="1">
        <f>a*J18/(1+J18/b)</f>
        <v>181.22108662969964</v>
      </c>
      <c r="K19" s="1">
        <f t="shared" si="3"/>
        <v>3.602732853844515</v>
      </c>
    </row>
    <row r="20" spans="1:11" ht="12.75">
      <c r="A20" s="1">
        <f t="shared" si="4"/>
        <v>1970</v>
      </c>
      <c r="B20" s="1">
        <v>180</v>
      </c>
      <c r="C20" s="1">
        <v>203.302</v>
      </c>
      <c r="D20" s="1">
        <f>(1+rm)*D19</f>
        <v>193.62650120211327</v>
      </c>
      <c r="E20" s="1">
        <f t="shared" si="0"/>
        <v>93.61527698790732</v>
      </c>
      <c r="F20" s="1">
        <f>(1+3.0091-0.0014707*'Time Series'!A19)*'Time Series'!F19</f>
        <v>206.68501399233406</v>
      </c>
      <c r="G20" s="1">
        <f t="shared" si="1"/>
        <v>11.444783672328109</v>
      </c>
      <c r="H20" s="1">
        <f>H19+rl*H19*(1-H19/ml)</f>
        <v>204.78281810653522</v>
      </c>
      <c r="I20" s="1">
        <f t="shared" si="2"/>
        <v>2.192822264642567</v>
      </c>
      <c r="J20" s="1">
        <f>a*J19/(1+J19/b)</f>
        <v>204.64269891898863</v>
      </c>
      <c r="K20" s="1">
        <f t="shared" si="3"/>
        <v>1.7974735913772972</v>
      </c>
    </row>
    <row r="21" spans="1:11" ht="12.75">
      <c r="A21" s="1">
        <f t="shared" si="4"/>
        <v>1980</v>
      </c>
      <c r="B21" s="1">
        <v>190</v>
      </c>
      <c r="C21" s="1">
        <v>226.546</v>
      </c>
      <c r="D21" s="1">
        <f>(1+rm)*D20</f>
        <v>223.134748913433</v>
      </c>
      <c r="E21" s="1">
        <f t="shared" si="0"/>
        <v>11.63663397560458</v>
      </c>
      <c r="F21" s="1">
        <f>(1+3.0091-0.0014707*'Time Series'!A20)*'Time Series'!F20</f>
        <v>229.79673894197094</v>
      </c>
      <c r="G21" s="1">
        <f t="shared" si="1"/>
        <v>10.567303668846419</v>
      </c>
      <c r="H21" s="1">
        <f>H20+rl*H20*(1-H20/ml)</f>
        <v>228.6949621263332</v>
      </c>
      <c r="I21" s="1">
        <f t="shared" si="2"/>
        <v>4.61803822041452</v>
      </c>
      <c r="J21" s="1">
        <f>a*J20/(1+J20/b)</f>
        <v>228.43064550715505</v>
      </c>
      <c r="K21" s="1">
        <f t="shared" si="3"/>
        <v>3.55188868763974</v>
      </c>
    </row>
    <row r="22" spans="1:11" ht="12.75">
      <c r="A22" s="1">
        <f t="shared" si="4"/>
        <v>1990</v>
      </c>
      <c r="B22" s="1">
        <v>200</v>
      </c>
      <c r="C22" s="1">
        <v>248.71</v>
      </c>
      <c r="D22" s="1">
        <f>(1+rm)*D21</f>
        <v>257.13998788156266</v>
      </c>
      <c r="E22" s="1">
        <f t="shared" si="0"/>
        <v>71.06469568329318</v>
      </c>
      <c r="F22" s="1">
        <f>(1+3.0091-0.0014707*'Time Series'!A21)*'Time Series'!F21</f>
        <v>252.1132194475816</v>
      </c>
      <c r="G22" s="1">
        <f t="shared" si="1"/>
        <v>11.581902608397552</v>
      </c>
      <c r="H22" s="1">
        <f>H21+rl*H21*(1-H21/ml)</f>
        <v>252.2624362823053</v>
      </c>
      <c r="I22" s="1">
        <f t="shared" si="2"/>
        <v>12.619803539838957</v>
      </c>
      <c r="J22" s="1">
        <f>a*J21/(1+J21/b)</f>
        <v>252.03643668955618</v>
      </c>
      <c r="K22" s="1">
        <f t="shared" si="3"/>
        <v>11.065181049625444</v>
      </c>
    </row>
    <row r="23" spans="1:11" ht="12.75">
      <c r="A23" s="1">
        <f t="shared" si="4"/>
        <v>2000</v>
      </c>
      <c r="B23" s="1">
        <f>B22+10</f>
        <v>210</v>
      </c>
      <c r="C23" s="1">
        <v>281.422</v>
      </c>
      <c r="D23" s="1">
        <f>(1+rm)*D22</f>
        <v>296.32754956236056</v>
      </c>
      <c r="E23" s="1">
        <f t="shared" si="0"/>
        <v>222.1754077559863</v>
      </c>
      <c r="F23" s="1">
        <f>(1+3.0091-0.0014707*'Time Series'!A22)*'Time Series'!F22</f>
        <v>272.88911352259856</v>
      </c>
      <c r="G23" s="1">
        <f t="shared" si="1"/>
        <v>72.81015163622072</v>
      </c>
      <c r="H23" s="1">
        <f>H22+rl*H22*(1-H22/ml)</f>
        <v>274.84835063041464</v>
      </c>
      <c r="I23" s="1">
        <f t="shared" si="2"/>
        <v>43.2128660342503</v>
      </c>
      <c r="J23" s="1">
        <f>a*J22/(1+J22/b)</f>
        <v>274.9281290537665</v>
      </c>
      <c r="K23" s="1">
        <f t="shared" si="3"/>
        <v>42.170359866335936</v>
      </c>
    </row>
    <row r="24" spans="1:11" ht="12.75">
      <c r="A24" s="1">
        <f>A23+10</f>
        <v>2010</v>
      </c>
      <c r="B24" s="1">
        <f aca="true" t="shared" si="5" ref="B24:B33">B23+10</f>
        <v>220</v>
      </c>
      <c r="D24" s="1">
        <f>(1+rm)*D23</f>
        <v>341.48720839980007</v>
      </c>
      <c r="E24" s="1">
        <f>SUM(E2:E23)</f>
        <v>2296.8980307690786</v>
      </c>
      <c r="F24" s="1">
        <f>(1+3.0091-0.0014707*'Time Series'!A23)*'Time Series'!F23</f>
        <v>291.36370650807856</v>
      </c>
      <c r="G24" s="1">
        <f>SUM(G2:G23)</f>
        <v>544.4306375462879</v>
      </c>
      <c r="H24" s="1">
        <f>H23+rl*H23*(1-H23/ml)</f>
        <v>295.89564280463856</v>
      </c>
      <c r="I24" s="1">
        <f>SUM(I2:I23)</f>
        <v>491.86894877427034</v>
      </c>
      <c r="J24" s="1">
        <f>a*J23/(1+J23/b)</f>
        <v>296.63684810755876</v>
      </c>
      <c r="K24" s="1">
        <f>SUM(K2:K23)</f>
        <v>457.7979622637584</v>
      </c>
    </row>
    <row r="25" spans="1:10" ht="12.75">
      <c r="A25" s="1">
        <f t="shared" si="4"/>
        <v>2020</v>
      </c>
      <c r="B25" s="1">
        <f t="shared" si="5"/>
        <v>230</v>
      </c>
      <c r="D25" s="1">
        <f>(1+rm)*D24</f>
        <v>393.5290987048364</v>
      </c>
      <c r="F25" s="1">
        <f>(1+3.0091-0.0014707*'Time Series'!A24)*'Time Series'!F24</f>
        <v>306.80394340706124</v>
      </c>
      <c r="H25" s="1">
        <f>H24+rl*H24*(1-H24/ml)</f>
        <v>314.9823451040897</v>
      </c>
      <c r="J25" s="1">
        <f>a*J24/(1+J24/b)</f>
        <v>316.79188512460036</v>
      </c>
    </row>
    <row r="26" spans="1:10" ht="12.75">
      <c r="A26" s="1">
        <f t="shared" si="4"/>
        <v>2030</v>
      </c>
      <c r="B26" s="1">
        <f t="shared" si="5"/>
        <v>240</v>
      </c>
      <c r="D26" s="1">
        <f>(1+rm)*D25</f>
        <v>453.5020572311766</v>
      </c>
      <c r="F26" s="1">
        <f>(1+3.0091-0.0014707*'Time Series'!A25)*'Time Series'!F25</f>
        <v>318.5502391843441</v>
      </c>
      <c r="H26" s="1">
        <f>H25+rl*H25*(1-H25/ml)</f>
        <v>331.85168772899635</v>
      </c>
      <c r="J26" s="1">
        <f>a*J25/(1+J25/b)</f>
        <v>335.1394568411122</v>
      </c>
    </row>
    <row r="27" spans="1:10" ht="12.75">
      <c r="A27" s="1">
        <f t="shared" si="4"/>
        <v>2040</v>
      </c>
      <c r="B27" s="1">
        <f t="shared" si="5"/>
        <v>250</v>
      </c>
      <c r="D27" s="1">
        <f>(1+rm)*D26</f>
        <v>522.614761118761</v>
      </c>
      <c r="F27" s="1">
        <f>(1+3.0091-0.0014707*'Time Series'!A26)*'Time Series'!F26</f>
        <v>326.06133527407184</v>
      </c>
      <c r="H27" s="1">
        <f>H26+rl*H26*(1-H26/ml)</f>
        <v>346.41334050435376</v>
      </c>
      <c r="J27" s="1">
        <f>a*J26/(1+J26/b)</f>
        <v>351.5445794977309</v>
      </c>
    </row>
    <row r="28" spans="1:10" ht="12.75">
      <c r="A28" s="1">
        <f t="shared" si="4"/>
        <v>2050</v>
      </c>
      <c r="B28" s="1">
        <f t="shared" si="5"/>
        <v>260</v>
      </c>
      <c r="D28" s="1">
        <f>(1+rm)*D27</f>
        <v>602.2600872127712</v>
      </c>
      <c r="F28" s="1">
        <f>(1+3.0091-0.0014707*'Time Series'!A27)*'Time Series'!F27</f>
        <v>328.9541514406235</v>
      </c>
      <c r="H28" s="1">
        <f>H27+rl*H27*(1-H27/ml)</f>
        <v>358.7204552590579</v>
      </c>
      <c r="J28" s="1">
        <f>a*J27/(1+J27/b)</f>
        <v>365.97918213521297</v>
      </c>
    </row>
    <row r="29" spans="1:2" ht="12.75">
      <c r="A29" s="1">
        <f>A28+10</f>
        <v>2060</v>
      </c>
      <c r="B29" s="1">
        <f t="shared" si="5"/>
        <v>270</v>
      </c>
    </row>
    <row r="30" spans="1:2" ht="12.75">
      <c r="A30" s="1">
        <f t="shared" si="4"/>
        <v>2070</v>
      </c>
      <c r="B30" s="1">
        <f t="shared" si="5"/>
        <v>280</v>
      </c>
    </row>
    <row r="31" spans="1:2" ht="12.75">
      <c r="A31" s="1">
        <f t="shared" si="4"/>
        <v>2080</v>
      </c>
      <c r="B31" s="1">
        <f t="shared" si="5"/>
        <v>290</v>
      </c>
    </row>
    <row r="32" spans="1:2" ht="12.75">
      <c r="A32" s="1">
        <f t="shared" si="4"/>
        <v>2090</v>
      </c>
      <c r="B32" s="1">
        <f t="shared" si="5"/>
        <v>300</v>
      </c>
    </row>
    <row r="33" spans="1:2" ht="12.75">
      <c r="A33" s="1">
        <f>A32+10</f>
        <v>2100</v>
      </c>
      <c r="B33" s="1">
        <f t="shared" si="5"/>
        <v>310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activeCellId="1" sqref="A2:A22 D2:D22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17</v>
      </c>
    </row>
    <row r="2" spans="1:4" ht="12.75">
      <c r="A2" s="1">
        <v>1790</v>
      </c>
      <c r="B2" s="1">
        <v>0</v>
      </c>
      <c r="C2" s="1">
        <v>3.929</v>
      </c>
      <c r="D2">
        <f>C3/C2-1</f>
        <v>0.3509798931025707</v>
      </c>
    </row>
    <row r="3" spans="1:4" ht="12.75">
      <c r="A3" s="1">
        <f>A2+10</f>
        <v>1800</v>
      </c>
      <c r="B3" s="1">
        <v>10</v>
      </c>
      <c r="C3" s="1">
        <v>5.308</v>
      </c>
      <c r="D3">
        <f aca="true" t="shared" si="0" ref="D3:D22">C4/C3-1</f>
        <v>0.36397889977392617</v>
      </c>
    </row>
    <row r="4" spans="1:4" ht="12.75">
      <c r="A4" s="1">
        <f aca="true" t="shared" si="1" ref="A4:A23">A3+10</f>
        <v>1810</v>
      </c>
      <c r="B4" s="1">
        <v>20</v>
      </c>
      <c r="C4" s="1">
        <v>7.24</v>
      </c>
      <c r="D4">
        <f t="shared" si="0"/>
        <v>0.33121546961325965</v>
      </c>
    </row>
    <row r="5" spans="1:4" ht="12.75">
      <c r="A5" s="1">
        <f t="shared" si="1"/>
        <v>1820</v>
      </c>
      <c r="B5" s="1">
        <v>30</v>
      </c>
      <c r="C5" s="1">
        <v>9.638</v>
      </c>
      <c r="D5">
        <f t="shared" si="0"/>
        <v>0.3344054783150032</v>
      </c>
    </row>
    <row r="6" spans="1:4" ht="12.75">
      <c r="A6" s="1">
        <f t="shared" si="1"/>
        <v>1830</v>
      </c>
      <c r="B6" s="1">
        <v>40</v>
      </c>
      <c r="C6" s="1">
        <v>12.861</v>
      </c>
      <c r="D6">
        <f t="shared" si="0"/>
        <v>0.32672420496073395</v>
      </c>
    </row>
    <row r="7" spans="1:4" ht="12.75">
      <c r="A7" s="1">
        <f t="shared" si="1"/>
        <v>1840</v>
      </c>
      <c r="B7" s="1">
        <v>50</v>
      </c>
      <c r="C7" s="1">
        <v>17.063</v>
      </c>
      <c r="D7">
        <f t="shared" si="0"/>
        <v>0.3591982652523005</v>
      </c>
    </row>
    <row r="8" spans="1:4" ht="12.75">
      <c r="A8" s="1">
        <f t="shared" si="1"/>
        <v>1850</v>
      </c>
      <c r="B8" s="1">
        <v>60</v>
      </c>
      <c r="C8" s="1">
        <v>23.192</v>
      </c>
      <c r="D8">
        <f t="shared" si="0"/>
        <v>0.35576923076923084</v>
      </c>
    </row>
    <row r="9" spans="1:4" ht="12.75">
      <c r="A9" s="1">
        <f t="shared" si="1"/>
        <v>1860</v>
      </c>
      <c r="B9" s="1">
        <v>70</v>
      </c>
      <c r="C9" s="1">
        <v>31.443</v>
      </c>
      <c r="D9">
        <f t="shared" si="0"/>
        <v>0.22628247940718116</v>
      </c>
    </row>
    <row r="10" spans="1:4" ht="12.75">
      <c r="A10" s="1">
        <f t="shared" si="1"/>
        <v>1870</v>
      </c>
      <c r="B10" s="1">
        <v>80</v>
      </c>
      <c r="C10" s="1">
        <v>38.558</v>
      </c>
      <c r="D10">
        <f t="shared" si="0"/>
        <v>0.3016494631464288</v>
      </c>
    </row>
    <row r="11" spans="1:4" ht="12.75">
      <c r="A11" s="1">
        <f t="shared" si="1"/>
        <v>1880</v>
      </c>
      <c r="B11" s="1">
        <v>90</v>
      </c>
      <c r="C11" s="1">
        <v>50.189</v>
      </c>
      <c r="D11">
        <f t="shared" si="0"/>
        <v>0.254856641893642</v>
      </c>
    </row>
    <row r="12" spans="1:4" ht="12.75">
      <c r="A12" s="1">
        <f t="shared" si="1"/>
        <v>1890</v>
      </c>
      <c r="B12" s="1">
        <v>100</v>
      </c>
      <c r="C12" s="1">
        <v>62.98</v>
      </c>
      <c r="D12">
        <f t="shared" si="0"/>
        <v>0.2100984439504605</v>
      </c>
    </row>
    <row r="13" spans="1:4" ht="12.75">
      <c r="A13" s="1">
        <f t="shared" si="1"/>
        <v>1900</v>
      </c>
      <c r="B13" s="1">
        <v>110</v>
      </c>
      <c r="C13" s="1">
        <v>76.212</v>
      </c>
      <c r="D13">
        <f t="shared" si="0"/>
        <v>0.2101506324463338</v>
      </c>
    </row>
    <row r="14" spans="1:4" ht="12.75">
      <c r="A14" s="1">
        <f t="shared" si="1"/>
        <v>1910</v>
      </c>
      <c r="B14" s="1">
        <v>120</v>
      </c>
      <c r="C14" s="1">
        <v>92.228</v>
      </c>
      <c r="D14">
        <f t="shared" si="0"/>
        <v>0.1495641236934555</v>
      </c>
    </row>
    <row r="15" spans="1:4" ht="12.75">
      <c r="A15" s="1">
        <f t="shared" si="1"/>
        <v>1920</v>
      </c>
      <c r="B15" s="1">
        <v>130</v>
      </c>
      <c r="C15" s="1">
        <v>106.022</v>
      </c>
      <c r="D15">
        <f t="shared" si="0"/>
        <v>0.162051272377431</v>
      </c>
    </row>
    <row r="16" spans="1:4" ht="12.75">
      <c r="A16" s="1">
        <f t="shared" si="1"/>
        <v>1930</v>
      </c>
      <c r="B16" s="1">
        <v>140</v>
      </c>
      <c r="C16" s="1">
        <v>123.203</v>
      </c>
      <c r="D16">
        <f t="shared" si="0"/>
        <v>0.0727417351850197</v>
      </c>
    </row>
    <row r="17" spans="1:4" ht="12.75">
      <c r="A17" s="1">
        <f t="shared" si="1"/>
        <v>1940</v>
      </c>
      <c r="B17" s="1">
        <v>150</v>
      </c>
      <c r="C17" s="1">
        <v>132.165</v>
      </c>
      <c r="D17">
        <f t="shared" si="0"/>
        <v>0.14497786857337425</v>
      </c>
    </row>
    <row r="18" spans="1:4" ht="12.75">
      <c r="A18" s="1">
        <f t="shared" si="1"/>
        <v>1950</v>
      </c>
      <c r="B18" s="1">
        <v>160</v>
      </c>
      <c r="C18" s="1">
        <v>151.326</v>
      </c>
      <c r="D18">
        <f t="shared" si="0"/>
        <v>0.18501116794205896</v>
      </c>
    </row>
    <row r="19" spans="1:4" ht="12.75">
      <c r="A19" s="1">
        <f t="shared" si="1"/>
        <v>1960</v>
      </c>
      <c r="B19" s="1">
        <v>170</v>
      </c>
      <c r="C19" s="1">
        <v>179.323</v>
      </c>
      <c r="D19">
        <f t="shared" si="0"/>
        <v>0.13371960094354862</v>
      </c>
    </row>
    <row r="20" spans="1:4" ht="12.75">
      <c r="A20" s="1">
        <f t="shared" si="1"/>
        <v>1970</v>
      </c>
      <c r="B20" s="1">
        <v>180</v>
      </c>
      <c r="C20" s="1">
        <v>203.302</v>
      </c>
      <c r="D20">
        <f t="shared" si="0"/>
        <v>0.11433237252953732</v>
      </c>
    </row>
    <row r="21" spans="1:4" ht="12.75">
      <c r="A21" s="1">
        <f t="shared" si="1"/>
        <v>1980</v>
      </c>
      <c r="B21" s="1">
        <v>190</v>
      </c>
      <c r="C21" s="1">
        <v>226.546</v>
      </c>
      <c r="D21">
        <f t="shared" si="0"/>
        <v>0.0978344353906051</v>
      </c>
    </row>
    <row r="22" spans="1:4" ht="12.75">
      <c r="A22" s="1">
        <f t="shared" si="1"/>
        <v>1990</v>
      </c>
      <c r="B22" s="1">
        <v>200</v>
      </c>
      <c r="C22" s="1">
        <v>248.71</v>
      </c>
      <c r="D22">
        <f t="shared" si="0"/>
        <v>0.13152667765670878</v>
      </c>
    </row>
    <row r="23" spans="1:3" ht="12.75">
      <c r="A23" s="1">
        <f t="shared" si="1"/>
        <v>2000</v>
      </c>
      <c r="B23" s="1">
        <f>B22+10</f>
        <v>210</v>
      </c>
      <c r="C23" s="1">
        <v>281.422</v>
      </c>
    </row>
    <row r="24" ht="12.75">
      <c r="D24">
        <f>AVERAGE(D2:D22)</f>
        <v>0.2293842074725147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2009-08-31T19:45:26Z</dcterms:created>
  <dcterms:modified xsi:type="dcterms:W3CDTF">2009-09-03T01:22:51Z</dcterms:modified>
  <cp:category/>
  <cp:version/>
  <cp:contentType/>
  <cp:contentStatus/>
</cp:coreProperties>
</file>